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tabRatio="781" activeTab="0"/>
  </bookViews>
  <sheets>
    <sheet name="Introduction" sheetId="1" r:id="rId1"/>
    <sheet name="Base Data - NSW PLN" sheetId="2" r:id="rId2"/>
    <sheet name="Results - NSW PLN" sheetId="3" r:id="rId3"/>
  </sheets>
  <definedNames/>
  <calcPr fullCalcOnLoad="1"/>
</workbook>
</file>

<file path=xl/sharedStrings.xml><?xml version="1.0" encoding="utf-8"?>
<sst xmlns="http://schemas.openxmlformats.org/spreadsheetml/2006/main" count="125" uniqueCount="107">
  <si>
    <t>Non-books borrowed:</t>
  </si>
  <si>
    <t>Data Element</t>
  </si>
  <si>
    <t>Number of books borrowed</t>
  </si>
  <si>
    <t>Data Source</t>
  </si>
  <si>
    <t>NSW Public Library Statistics, Table 2a</t>
  </si>
  <si>
    <t>Number of non-books borrowed</t>
  </si>
  <si>
    <t>Serials borrowed</t>
  </si>
  <si>
    <t>Separate collections borrowed</t>
  </si>
  <si>
    <t>Internet bookings</t>
  </si>
  <si>
    <t>NSW Public Library Statistics, Table 20</t>
  </si>
  <si>
    <t>Information requests</t>
  </si>
  <si>
    <t>NSW Public Library Statistics, Table 21</t>
  </si>
  <si>
    <t>Number of attendees at library programs</t>
  </si>
  <si>
    <t>Internal library statistics</t>
  </si>
  <si>
    <t>Operating and capital expenditure</t>
  </si>
  <si>
    <t>NSW Public Library Statistics, Table 1</t>
  </si>
  <si>
    <t>Number of visits</t>
  </si>
  <si>
    <t>NSW Public Library Statistics, Table 19</t>
  </si>
  <si>
    <t>Number of library members</t>
  </si>
  <si>
    <t>NSW Public Library Statistics, Table 4</t>
  </si>
  <si>
    <t>Average travel cost per visit</t>
  </si>
  <si>
    <t>Members as percentage of library users</t>
  </si>
  <si>
    <t>Percentage of information requests that result in avoiding legal fees</t>
  </si>
  <si>
    <t>Internal library statistics or LIAC</t>
  </si>
  <si>
    <t>Internal estimates or select from App. 20</t>
  </si>
  <si>
    <t>Internal library statistics or select from App. 15, Q25</t>
  </si>
  <si>
    <t>Percentage of loans that are renewed and/or re-borrowed</t>
  </si>
  <si>
    <t>Internal library statistics or 20%</t>
  </si>
  <si>
    <t>(a) Percent of items purchased</t>
  </si>
  <si>
    <t>(b) Percent of items rented</t>
  </si>
  <si>
    <t>Internal estimates or select from App. 15, Q14f</t>
  </si>
  <si>
    <t>For library users that opened Internet accounts as a result of using public library Internet services:</t>
  </si>
  <si>
    <t>(a) Percent of library users</t>
  </si>
  <si>
    <t>(b) Percent who also purchase PCs</t>
  </si>
  <si>
    <t>Internal estimates or default to report estimates</t>
  </si>
  <si>
    <t xml:space="preserve">(c) Estimated ISP cost per annum  </t>
  </si>
  <si>
    <t>Advertised ISP rates</t>
  </si>
  <si>
    <t>(d) PC &amp; software replacement cost</t>
  </si>
  <si>
    <t>Advertised retail prices</t>
  </si>
  <si>
    <t>(e) PC &amp; software replacement cycle (years)</t>
  </si>
  <si>
    <t>Number of library users</t>
  </si>
  <si>
    <t>Calculated by spreadsheet</t>
  </si>
  <si>
    <t>Books</t>
  </si>
  <si>
    <t>Non-books (purchased)</t>
  </si>
  <si>
    <t>Estimated mix of non-book retail sales:</t>
  </si>
  <si>
    <t>Non-books (rented)</t>
  </si>
  <si>
    <t>Serials</t>
  </si>
  <si>
    <t>Separate collections</t>
  </si>
  <si>
    <t>Internet café usage charge</t>
  </si>
  <si>
    <t>Legal fees for an initial consultation</t>
  </si>
  <si>
    <t>Information request</t>
  </si>
  <si>
    <t>Library programs</t>
  </si>
  <si>
    <t>Equivalent Commercial Unit Costs:</t>
  </si>
  <si>
    <t>Fees quoted in legal publications</t>
  </si>
  <si>
    <t>Staff cost for a 20 minute enquiry (refer App.16)</t>
  </si>
  <si>
    <t>Local commercial provider costs</t>
  </si>
  <si>
    <t>Equivalent average retail price of items procured</t>
  </si>
  <si>
    <t>Percentage of library users reporting in-house use of materials</t>
  </si>
  <si>
    <t>Value Added Multipliers:</t>
  </si>
  <si>
    <t>Museums and libraries multiplier</t>
  </si>
  <si>
    <t>CPI weighted average multiplier</t>
  </si>
  <si>
    <t>Communications multiplier</t>
  </si>
  <si>
    <t>Motor vehicles and parts multiplier</t>
  </si>
  <si>
    <t>Petroleum products multiplier</t>
  </si>
  <si>
    <t>Books &amp; other publishing multiplier</t>
  </si>
  <si>
    <t>Refer to Appendix 18</t>
  </si>
  <si>
    <t>See below</t>
  </si>
  <si>
    <r>
      <t xml:space="preserve">The source document for the multipliers shown above is the National Centre for Culture and Recreation Statistics 2001 report titled </t>
    </r>
    <r>
      <rPr>
        <i/>
        <sz val="12"/>
        <rFont val="Arial"/>
        <family val="2"/>
      </rPr>
      <t>Multipliers for Culture-Related Industries</t>
    </r>
    <r>
      <rPr>
        <sz val="12"/>
        <rFont val="Arial"/>
        <family val="0"/>
      </rPr>
      <t>.</t>
    </r>
  </si>
  <si>
    <t>Economic Benefit Description</t>
  </si>
  <si>
    <t>Transactions</t>
  </si>
  <si>
    <t>Unit Cost</t>
  </si>
  <si>
    <t>Books borrowed in lieu of purchase</t>
  </si>
  <si>
    <t>(a) in lieu of purchase</t>
  </si>
  <si>
    <t>(b) in lieu of rental</t>
  </si>
  <si>
    <t>Serials borrowed in lieu of purchase</t>
  </si>
  <si>
    <t>Separate collections borrowed in lieu of purchase</t>
  </si>
  <si>
    <t>Internet usage in lieu of Internet Cafes</t>
  </si>
  <si>
    <t>Legal costs offset by LIAC enquiries</t>
  </si>
  <si>
    <t>Information requests in lieu of purchase</t>
  </si>
  <si>
    <t>Attend library programs in lieu of external programs</t>
  </si>
  <si>
    <t>Economic Activity Description</t>
  </si>
  <si>
    <t>Base level activity</t>
  </si>
  <si>
    <t>Value added multiplier</t>
  </si>
  <si>
    <t>Travelling costs incurred by library visits</t>
  </si>
  <si>
    <t>Internet accounts opened and related IT expenditure</t>
  </si>
  <si>
    <t>Impact of redistributing financial savings from borrowing library materials</t>
  </si>
  <si>
    <t>Total Economic Benefit</t>
  </si>
  <si>
    <t>Total Economic Activity</t>
  </si>
  <si>
    <t>Access materials in-house in lieu of purchase</t>
  </si>
  <si>
    <t>Calculation of Economic Benefit and Economic Activity (Example)</t>
  </si>
  <si>
    <t>Economic Benefit-NSW Public Library Network -Worked Example</t>
  </si>
  <si>
    <t>Economic Activity- NSW Public Library Network-Worked Example</t>
  </si>
  <si>
    <t>Data/Values</t>
  </si>
  <si>
    <t>Benefit ($million)</t>
  </si>
  <si>
    <t>Total Economic Activity ($million)</t>
  </si>
  <si>
    <t xml:space="preserve">What is Economic Benefit? </t>
  </si>
  <si>
    <r>
      <t>The</t>
    </r>
    <r>
      <rPr>
        <sz val="11"/>
        <rFont val="Times New Roman"/>
        <family val="1"/>
      </rPr>
      <t xml:space="preserve"> </t>
    </r>
    <r>
      <rPr>
        <sz val="11"/>
        <rFont val="Arial"/>
        <family val="2"/>
      </rPr>
      <t>economic benefit derived from public libraries is the financial amount saved relative to the cost of obtaining services from alternate sources.  An economic benefit occurs for the community when public library users utilise library services at a cost lower than the cost of equivalent commercially available services.</t>
    </r>
  </si>
  <si>
    <t>What is Economic activity?</t>
  </si>
  <si>
    <t>The economic activity generated by public libraries is real financial activity in the form of the various exchanges of goods and services and associated multiplier effects necessary to provide public library services. Economic activity for a community reflects transactions involving economic exchanges associated with and necessary for the delivery of public library services.</t>
  </si>
  <si>
    <t xml:space="preserve">Where can I find more information about Economic Benefit and activity? </t>
  </si>
  <si>
    <r>
      <t xml:space="preserve">For a full description of the terms used, readers should refer to the </t>
    </r>
    <r>
      <rPr>
        <sz val="11"/>
        <color indexed="12"/>
        <rFont val="Arial"/>
        <family val="2"/>
      </rPr>
      <t>Enriching Communities: The Value of Public Libraries in New South Wales Final Report</t>
    </r>
    <r>
      <rPr>
        <sz val="11"/>
        <rFont val="Arial"/>
        <family val="0"/>
      </rPr>
      <t xml:space="preserve">, particularly Section 4 and </t>
    </r>
    <r>
      <rPr>
        <sz val="11"/>
        <color indexed="12"/>
        <rFont val="Arial"/>
        <family val="2"/>
      </rPr>
      <t xml:space="preserve">Appendices 16, 19 and 24.  Appendix 24 </t>
    </r>
    <r>
      <rPr>
        <sz val="11"/>
        <rFont val="Arial"/>
        <family val="0"/>
      </rPr>
      <t>specifically addresses the how  to calculate a libraries contribution to the community in terms of economic benefit and economic activity.</t>
    </r>
  </si>
  <si>
    <t>NSW Public Library Network : Economic Benefit and Economic Activity generated  for the NSW community</t>
  </si>
  <si>
    <t>Base Data Required for Calculations</t>
  </si>
  <si>
    <t xml:space="preserve">              Economic Benefit and Economic Activity (Example)</t>
  </si>
  <si>
    <t>NSW Public Library Network 2007/08</t>
  </si>
  <si>
    <t xml:space="preserve">This worksheet shows the economic benefit and the economic activity that the NSW public library network generated for the community of NSW in 2007/08. In 2007/08 the NSW Public Library Network generated and economic benefit to the NSW community of $1009 million and generated economic activity the NSW community of $821 million. </t>
  </si>
  <si>
    <r>
      <t xml:space="preserve">Go to the </t>
    </r>
    <r>
      <rPr>
        <i/>
        <sz val="11"/>
        <rFont val="Arial"/>
        <family val="2"/>
      </rPr>
      <t>Base data tab</t>
    </r>
    <r>
      <rPr>
        <sz val="11"/>
        <rFont val="Arial"/>
        <family val="0"/>
      </rPr>
      <t xml:space="preserve"> for figures used to calculate the results and go to the </t>
    </r>
    <r>
      <rPr>
        <i/>
        <sz val="11"/>
        <rFont val="Arial"/>
        <family val="2"/>
      </rPr>
      <t xml:space="preserve">Results tab </t>
    </r>
    <r>
      <rPr>
        <sz val="11"/>
        <rFont val="Arial"/>
        <family val="0"/>
      </rPr>
      <t xml:space="preserve">for more information on how these figures were calculated.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</si>
</sst>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C09]* #,##0_-;\-[$$-C09]* #,##0_-;_-[$$-C09]* &quot;-&quot;_-;_-@_-"/>
    <numFmt numFmtId="171" formatCode="_(* #,##0_);_(* \(#,##0\);_(* &quot;-&quot;??_);_(@_)"/>
    <numFmt numFmtId="172" formatCode="_-&quot;£&quot;* #,##0.0_-;\-&quot;£&quot;* #,##0.0_-;_-&quot;£&quot;* &quot;-&quot;??_-;_-@_-"/>
    <numFmt numFmtId="173" formatCode="_-&quot;£&quot;* #,##0_-;\-&quot;£&quot;* #,##0_-;_-&quot;£&quot;* &quot;-&quot;??_-;_-@_-"/>
    <numFmt numFmtId="174" formatCode="_-[$$-C09]* #,##0.00_-;\-[$$-C09]* #,##0.00_-;_-[$$-C09]* &quot;-&quot;??_-;_-@_-"/>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C09]* #,##0.0_-;\-[$$-C09]* #,##0.0_-;_-[$$-C09]* &quot;-&quot;?_-;_-@_-"/>
    <numFmt numFmtId="181" formatCode="0.0"/>
  </numFmts>
  <fonts count="13">
    <font>
      <sz val="10"/>
      <name val="Arial"/>
      <family val="0"/>
    </font>
    <font>
      <sz val="8"/>
      <name val="Arial"/>
      <family val="0"/>
    </font>
    <font>
      <u val="single"/>
      <sz val="10"/>
      <color indexed="36"/>
      <name val="Arial"/>
      <family val="0"/>
    </font>
    <font>
      <u val="single"/>
      <sz val="10"/>
      <color indexed="12"/>
      <name val="Arial"/>
      <family val="0"/>
    </font>
    <font>
      <b/>
      <sz val="12"/>
      <name val="Arial"/>
      <family val="0"/>
    </font>
    <font>
      <sz val="12"/>
      <name val="Arial"/>
      <family val="0"/>
    </font>
    <font>
      <i/>
      <sz val="12"/>
      <name val="Arial"/>
      <family val="2"/>
    </font>
    <font>
      <b/>
      <sz val="14"/>
      <name val="Arial"/>
      <family val="0"/>
    </font>
    <font>
      <sz val="11"/>
      <name val="Arial"/>
      <family val="0"/>
    </font>
    <font>
      <sz val="11"/>
      <name val="Times New Roman"/>
      <family val="1"/>
    </font>
    <font>
      <b/>
      <sz val="11"/>
      <name val="Arial"/>
      <family val="2"/>
    </font>
    <font>
      <i/>
      <sz val="11"/>
      <name val="Arial"/>
      <family val="2"/>
    </font>
    <font>
      <sz val="11"/>
      <color indexed="12"/>
      <name val="Arial"/>
      <family val="2"/>
    </font>
  </fonts>
  <fills count="6">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11"/>
        <bgColor indexed="64"/>
      </patternFill>
    </fill>
    <fill>
      <patternFill patternType="solid">
        <fgColor indexed="49"/>
        <bgColor indexed="64"/>
      </patternFill>
    </fill>
  </fills>
  <borders count="5">
    <border>
      <left/>
      <right/>
      <top/>
      <bottom/>
      <diagonal/>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0" xfId="0" applyFont="1" applyAlignment="1">
      <alignment horizontal="right"/>
    </xf>
    <xf numFmtId="0" fontId="5" fillId="0" borderId="0" xfId="0" applyFont="1" applyAlignment="1">
      <alignment wrapText="1"/>
    </xf>
    <xf numFmtId="0" fontId="8" fillId="0" borderId="2" xfId="0" applyFont="1" applyBorder="1" applyAlignment="1">
      <alignment horizontal="justify"/>
    </xf>
    <xf numFmtId="0" fontId="9" fillId="0" borderId="2" xfId="0" applyFont="1" applyBorder="1" applyAlignment="1">
      <alignment horizontal="justify"/>
    </xf>
    <xf numFmtId="0" fontId="8" fillId="0" borderId="2" xfId="0" applyFont="1" applyBorder="1" applyAlignment="1">
      <alignment wrapText="1"/>
    </xf>
    <xf numFmtId="0" fontId="10" fillId="0" borderId="2" xfId="0" applyFont="1" applyFill="1" applyBorder="1" applyAlignment="1">
      <alignment wrapText="1"/>
    </xf>
    <xf numFmtId="0" fontId="10" fillId="0" borderId="2" xfId="0" applyFont="1" applyBorder="1" applyAlignment="1">
      <alignment horizontal="justify"/>
    </xf>
    <xf numFmtId="0" fontId="5" fillId="0" borderId="0" xfId="0" applyFont="1" applyBorder="1" applyAlignment="1">
      <alignment/>
    </xf>
    <xf numFmtId="0" fontId="5" fillId="0" borderId="0" xfId="0" applyFont="1" applyBorder="1" applyAlignment="1">
      <alignment horizontal="right"/>
    </xf>
    <xf numFmtId="9" fontId="5" fillId="2" borderId="0" xfId="21" applyFont="1" applyFill="1" applyBorder="1" applyAlignment="1">
      <alignment/>
    </xf>
    <xf numFmtId="0" fontId="5" fillId="2" borderId="0" xfId="0" applyFont="1" applyFill="1" applyBorder="1" applyAlignment="1">
      <alignment/>
    </xf>
    <xf numFmtId="10" fontId="5" fillId="2" borderId="0" xfId="21" applyNumberFormat="1" applyFont="1" applyFill="1" applyBorder="1" applyAlignment="1">
      <alignment/>
    </xf>
    <xf numFmtId="170" fontId="5" fillId="2" borderId="0" xfId="17" applyNumberFormat="1" applyFont="1" applyFill="1" applyBorder="1" applyAlignment="1">
      <alignment/>
    </xf>
    <xf numFmtId="3" fontId="5" fillId="2" borderId="0" xfId="0" applyNumberFormat="1" applyFont="1" applyFill="1" applyBorder="1" applyAlignment="1">
      <alignment/>
    </xf>
    <xf numFmtId="170" fontId="5" fillId="2" borderId="0" xfId="0" applyNumberFormat="1" applyFont="1" applyFill="1" applyBorder="1" applyAlignment="1">
      <alignment/>
    </xf>
    <xf numFmtId="0" fontId="5" fillId="2" borderId="0" xfId="0" applyFont="1" applyFill="1" applyBorder="1" applyAlignment="1">
      <alignment horizontal="center"/>
    </xf>
    <xf numFmtId="2" fontId="5" fillId="2" borderId="0" xfId="0" applyNumberFormat="1" applyFont="1" applyFill="1" applyBorder="1" applyAlignment="1">
      <alignment horizontal="center"/>
    </xf>
    <xf numFmtId="0" fontId="4" fillId="3" borderId="0" xfId="0" applyFont="1" applyFill="1" applyBorder="1" applyAlignment="1">
      <alignment/>
    </xf>
    <xf numFmtId="0" fontId="5" fillId="3" borderId="0" xfId="0" applyFont="1" applyFill="1" applyBorder="1" applyAlignment="1">
      <alignment/>
    </xf>
    <xf numFmtId="0" fontId="4" fillId="3" borderId="0" xfId="0" applyFont="1" applyFill="1" applyBorder="1" applyAlignment="1">
      <alignment horizontal="right"/>
    </xf>
    <xf numFmtId="0" fontId="4" fillId="3" borderId="0" xfId="0" applyFont="1" applyFill="1" applyBorder="1" applyAlignment="1">
      <alignment/>
    </xf>
    <xf numFmtId="0" fontId="4" fillId="2" borderId="0" xfId="0" applyFont="1" applyFill="1" applyBorder="1" applyAlignment="1">
      <alignment horizontal="left"/>
    </xf>
    <xf numFmtId="180" fontId="4" fillId="4" borderId="0" xfId="0" applyNumberFormat="1" applyFont="1" applyFill="1" applyBorder="1" applyAlignment="1">
      <alignment/>
    </xf>
    <xf numFmtId="0" fontId="5" fillId="2" borderId="0" xfId="0" applyFont="1" applyFill="1" applyBorder="1" applyAlignment="1">
      <alignment horizontal="right"/>
    </xf>
    <xf numFmtId="180" fontId="4" fillId="4" borderId="0" xfId="0" applyNumberFormat="1" applyFont="1" applyFill="1" applyBorder="1" applyAlignment="1">
      <alignment horizontal="right"/>
    </xf>
    <xf numFmtId="3" fontId="5" fillId="3" borderId="0" xfId="0" applyNumberFormat="1" applyFont="1" applyFill="1" applyBorder="1" applyAlignment="1">
      <alignment horizontal="center"/>
    </xf>
    <xf numFmtId="0" fontId="7" fillId="3" borderId="0" xfId="0" applyFont="1" applyFill="1" applyBorder="1" applyAlignment="1">
      <alignment horizontal="center"/>
    </xf>
    <xf numFmtId="0" fontId="4" fillId="3" borderId="0" xfId="0" applyFont="1" applyFill="1" applyBorder="1" applyAlignment="1">
      <alignment horizontal="center" wrapText="1"/>
    </xf>
    <xf numFmtId="174" fontId="5" fillId="3" borderId="0" xfId="17" applyNumberFormat="1" applyFont="1" applyFill="1" applyBorder="1" applyAlignment="1">
      <alignment/>
    </xf>
    <xf numFmtId="0" fontId="5" fillId="3" borderId="0" xfId="0" applyFont="1" applyFill="1" applyBorder="1" applyAlignment="1">
      <alignment horizontal="center"/>
    </xf>
    <xf numFmtId="2" fontId="5" fillId="3" borderId="0" xfId="0" applyNumberFormat="1" applyFont="1" applyFill="1" applyBorder="1" applyAlignment="1">
      <alignment horizontal="center"/>
    </xf>
    <xf numFmtId="0" fontId="5" fillId="3" borderId="0" xfId="0" applyFont="1" applyFill="1" applyBorder="1" applyAlignment="1">
      <alignment horizontal="right"/>
    </xf>
    <xf numFmtId="0" fontId="7" fillId="3" borderId="0" xfId="0" applyFont="1" applyFill="1" applyBorder="1" applyAlignment="1">
      <alignment horizontal="left"/>
    </xf>
    <xf numFmtId="0" fontId="7" fillId="3" borderId="0" xfId="0" applyFont="1" applyFill="1" applyBorder="1" applyAlignment="1">
      <alignment horizontal="right"/>
    </xf>
    <xf numFmtId="0" fontId="7" fillId="3" borderId="0" xfId="0" applyFont="1" applyFill="1" applyBorder="1" applyAlignment="1">
      <alignment/>
    </xf>
    <xf numFmtId="0" fontId="4" fillId="3" borderId="0" xfId="0" applyFont="1" applyFill="1" applyBorder="1" applyAlignment="1">
      <alignment horizontal="left"/>
    </xf>
    <xf numFmtId="180" fontId="4" fillId="3" borderId="0" xfId="0" applyNumberFormat="1" applyFont="1" applyFill="1" applyBorder="1" applyAlignment="1">
      <alignment/>
    </xf>
    <xf numFmtId="0" fontId="5" fillId="3" borderId="0" xfId="0" applyFont="1" applyFill="1" applyBorder="1" applyAlignment="1">
      <alignment wrapText="1"/>
    </xf>
    <xf numFmtId="180" fontId="5" fillId="3" borderId="0" xfId="0" applyNumberFormat="1" applyFont="1" applyFill="1" applyBorder="1" applyAlignment="1">
      <alignment/>
    </xf>
    <xf numFmtId="0" fontId="5" fillId="3" borderId="0" xfId="0" applyFont="1" applyFill="1" applyAlignment="1">
      <alignment/>
    </xf>
    <xf numFmtId="0" fontId="5" fillId="3" borderId="0" xfId="0" applyFont="1" applyFill="1" applyBorder="1" applyAlignment="1">
      <alignment horizontal="left" indent="1"/>
    </xf>
    <xf numFmtId="0" fontId="8" fillId="0" borderId="2" xfId="0" applyFont="1" applyFill="1" applyBorder="1" applyAlignment="1">
      <alignment wrapText="1"/>
    </xf>
    <xf numFmtId="0" fontId="8" fillId="0" borderId="2" xfId="0" applyFont="1" applyFill="1" applyBorder="1" applyAlignment="1">
      <alignment/>
    </xf>
    <xf numFmtId="0" fontId="10" fillId="0" borderId="2" xfId="0" applyFont="1" applyBorder="1" applyAlignment="1">
      <alignment/>
    </xf>
    <xf numFmtId="0" fontId="8" fillId="0" borderId="2" xfId="0" applyFont="1" applyBorder="1" applyAlignment="1">
      <alignment horizontal="justify" wrapText="1"/>
    </xf>
    <xf numFmtId="0" fontId="8" fillId="0" borderId="1" xfId="0" applyFont="1" applyBorder="1" applyAlignment="1">
      <alignment wrapText="1"/>
    </xf>
    <xf numFmtId="0" fontId="8" fillId="5" borderId="3" xfId="0" applyFont="1" applyFill="1" applyBorder="1" applyAlignment="1">
      <alignment wrapText="1"/>
    </xf>
    <xf numFmtId="0" fontId="8" fillId="3" borderId="0" xfId="0" applyFont="1" applyFill="1" applyBorder="1" applyAlignment="1">
      <alignment wrapText="1"/>
    </xf>
    <xf numFmtId="0" fontId="5" fillId="3" borderId="0" xfId="0" applyFont="1" applyFill="1" applyAlignment="1">
      <alignment wrapText="1"/>
    </xf>
    <xf numFmtId="0" fontId="4" fillId="3" borderId="0" xfId="0" applyFont="1" applyFill="1" applyAlignment="1">
      <alignment/>
    </xf>
    <xf numFmtId="0" fontId="4" fillId="2" borderId="4" xfId="0" applyFont="1" applyFill="1" applyBorder="1" applyAlignment="1">
      <alignment wrapText="1"/>
    </xf>
    <xf numFmtId="174" fontId="5" fillId="2" borderId="0" xfId="17" applyNumberFormat="1" applyFont="1" applyFill="1" applyBorder="1" applyAlignment="1">
      <alignment/>
    </xf>
    <xf numFmtId="175" fontId="5" fillId="2" borderId="0" xfId="21" applyNumberFormat="1" applyFont="1" applyFill="1" applyBorder="1" applyAlignment="1">
      <alignment/>
    </xf>
    <xf numFmtId="0" fontId="4" fillId="3" borderId="0" xfId="0" applyFont="1" applyFill="1" applyBorder="1" applyAlignment="1">
      <alignment horizontal="center"/>
    </xf>
    <xf numFmtId="0" fontId="4" fillId="3" borderId="0" xfId="0" applyFont="1" applyFill="1" applyBorder="1" applyAlignment="1">
      <alignment/>
    </xf>
    <xf numFmtId="0" fontId="5" fillId="3" borderId="0" xfId="0" applyFont="1" applyFill="1" applyBorder="1" applyAlignment="1">
      <alignment/>
    </xf>
    <xf numFmtId="0" fontId="7" fillId="3" borderId="0" xfId="0" applyFont="1" applyFill="1" applyBorder="1" applyAlignment="1">
      <alignment/>
    </xf>
    <xf numFmtId="0" fontId="5" fillId="3" borderId="0" xfId="0" applyFont="1" applyFill="1" applyAlignment="1">
      <alignment/>
    </xf>
    <xf numFmtId="0" fontId="5" fillId="2" borderId="0" xfId="0" applyFont="1" applyFill="1" applyBorder="1" applyAlignment="1">
      <alignment wrapText="1"/>
    </xf>
    <xf numFmtId="0" fontId="5" fillId="2" borderId="0" xfId="0" applyFont="1" applyFill="1" applyBorder="1" applyAlignment="1">
      <alignment horizontal="left" indent="1"/>
    </xf>
    <xf numFmtId="0" fontId="4" fillId="2" borderId="0" xfId="0" applyFont="1" applyFill="1" applyBorder="1" applyAlignment="1">
      <alignment/>
    </xf>
    <xf numFmtId="0" fontId="4" fillId="2" borderId="0" xfId="0" applyFont="1" applyFill="1" applyBorder="1" applyAlignment="1">
      <alignment horizontal="center" wrapText="1"/>
    </xf>
    <xf numFmtId="3" fontId="5" fillId="2" borderId="0" xfId="0" applyNumberFormat="1" applyFont="1" applyFill="1" applyBorder="1" applyAlignment="1">
      <alignment horizontal="center"/>
    </xf>
    <xf numFmtId="180" fontId="4" fillId="2" borderId="0" xfId="17" applyNumberFormat="1" applyFont="1" applyFill="1" applyBorder="1" applyAlignment="1">
      <alignment/>
    </xf>
    <xf numFmtId="180" fontId="5" fillId="2" borderId="0" xfId="0" applyNumberFormat="1" applyFont="1" applyFill="1" applyBorder="1" applyAlignment="1">
      <alignment/>
    </xf>
    <xf numFmtId="0" fontId="7" fillId="3" borderId="0" xfId="0" applyFont="1" applyFill="1" applyBorder="1" applyAlignment="1">
      <alignment horizontal="center"/>
    </xf>
    <xf numFmtId="0" fontId="7" fillId="3"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D22"/>
  <sheetViews>
    <sheetView tabSelected="1" zoomScale="120" zoomScaleNormal="120" workbookViewId="0" topLeftCell="A1">
      <selection activeCell="B8" sqref="B8"/>
    </sheetView>
  </sheetViews>
  <sheetFormatPr defaultColWidth="9.140625" defaultRowHeight="12.75"/>
  <cols>
    <col min="1" max="1" width="13.421875" style="1" customWidth="1"/>
    <col min="2" max="2" width="119.421875" style="1" customWidth="1"/>
    <col min="3" max="3" width="15.140625" style="1" customWidth="1"/>
    <col min="4" max="16384" width="9.140625" style="1" customWidth="1"/>
  </cols>
  <sheetData>
    <row r="1" spans="1:3" ht="45.75" customHeight="1">
      <c r="A1" s="42"/>
      <c r="B1" s="42"/>
      <c r="C1" s="42"/>
    </row>
    <row r="2" spans="1:4" ht="46.5" customHeight="1">
      <c r="A2" s="42"/>
      <c r="B2" s="53" t="s">
        <v>101</v>
      </c>
      <c r="C2" s="42"/>
      <c r="D2" s="4"/>
    </row>
    <row r="3" spans="1:3" ht="53.25" customHeight="1">
      <c r="A3" s="42"/>
      <c r="B3" s="7" t="s">
        <v>105</v>
      </c>
      <c r="C3" s="51"/>
    </row>
    <row r="4" spans="1:3" ht="43.5" customHeight="1">
      <c r="A4" s="42"/>
      <c r="B4" s="7" t="s">
        <v>106</v>
      </c>
      <c r="C4" s="42"/>
    </row>
    <row r="5" spans="1:3" ht="29.25" customHeight="1">
      <c r="A5" s="42"/>
      <c r="B5" s="46" t="s">
        <v>95</v>
      </c>
      <c r="C5" s="52"/>
    </row>
    <row r="6" spans="1:3" ht="45.75" customHeight="1">
      <c r="A6" s="42"/>
      <c r="B6" s="47" t="s">
        <v>96</v>
      </c>
      <c r="C6" s="42"/>
    </row>
    <row r="7" spans="1:3" ht="15.75">
      <c r="A7" s="42"/>
      <c r="B7" s="6"/>
      <c r="C7" s="42"/>
    </row>
    <row r="8" spans="1:3" ht="18.75" customHeight="1">
      <c r="A8" s="42"/>
      <c r="B8" s="9" t="s">
        <v>97</v>
      </c>
      <c r="C8" s="42"/>
    </row>
    <row r="9" spans="1:3" ht="41.25" customHeight="1">
      <c r="A9" s="42"/>
      <c r="B9" s="5" t="s">
        <v>98</v>
      </c>
      <c r="C9" s="42"/>
    </row>
    <row r="10" spans="1:3" ht="24" customHeight="1">
      <c r="A10" s="42"/>
      <c r="B10" s="5"/>
      <c r="C10" s="42"/>
    </row>
    <row r="11" spans="1:3" ht="15.75" customHeight="1">
      <c r="A11" s="42"/>
      <c r="B11" s="9" t="s">
        <v>99</v>
      </c>
      <c r="C11" s="42"/>
    </row>
    <row r="12" spans="1:3" ht="52.5" customHeight="1">
      <c r="A12" s="42"/>
      <c r="B12" s="48" t="s">
        <v>100</v>
      </c>
      <c r="C12" s="42"/>
    </row>
    <row r="13" spans="1:3" ht="15" hidden="1">
      <c r="A13" s="21"/>
      <c r="B13" s="49"/>
      <c r="C13" s="21"/>
    </row>
    <row r="14" spans="1:3" ht="69" customHeight="1">
      <c r="A14" s="50"/>
      <c r="B14" s="42"/>
      <c r="C14" s="42"/>
    </row>
    <row r="15" ht="10.5" customHeight="1">
      <c r="A15" s="8"/>
    </row>
    <row r="16" ht="15.75" hidden="1">
      <c r="A16" s="8"/>
    </row>
    <row r="17" ht="15.75" hidden="1">
      <c r="A17" s="8"/>
    </row>
    <row r="18" ht="15.75" hidden="1">
      <c r="A18" s="8"/>
    </row>
    <row r="19" ht="15" hidden="1">
      <c r="A19" s="44"/>
    </row>
    <row r="20" ht="37.5" customHeight="1" hidden="1">
      <c r="A20" s="45"/>
    </row>
    <row r="21" ht="27.75" customHeight="1" hidden="1">
      <c r="A21" s="44"/>
    </row>
    <row r="22" ht="27.75" customHeight="1" hidden="1">
      <c r="A22" s="2"/>
    </row>
    <row r="23" ht="43.5" customHeight="1"/>
    <row r="24" ht="69.75" customHeight="1"/>
    <row r="25" ht="42" customHeight="1"/>
    <row r="26" ht="19.5" customHeight="1"/>
  </sheetData>
  <sheetProtection password="8456" sheet="1" objects="1" scenarios="1" selectLockedCells="1" selectUnlockedCells="1"/>
  <printOptions horizontalCentered="1"/>
  <pageMargins left="0.6299212598425197" right="0.8267716535433072" top="0.984251968503937" bottom="0.984251968503937" header="0.5118110236220472" footer="0.5118110236220472"/>
  <pageSetup fitToHeight="1" fitToWidth="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56"/>
  <sheetViews>
    <sheetView workbookViewId="0" topLeftCell="A1">
      <selection activeCell="C3" sqref="C3"/>
    </sheetView>
  </sheetViews>
  <sheetFormatPr defaultColWidth="9.140625" defaultRowHeight="12.75"/>
  <cols>
    <col min="1" max="1" width="5.7109375" style="1" customWidth="1"/>
    <col min="2" max="2" width="46.28125" style="1" customWidth="1"/>
    <col min="3" max="3" width="5.7109375" style="1" customWidth="1"/>
    <col min="4" max="4" width="51.00390625" style="1" customWidth="1"/>
    <col min="5" max="5" width="5.7109375" style="1" customWidth="1"/>
    <col min="6" max="6" width="16.8515625" style="1" customWidth="1"/>
    <col min="7" max="7" width="5.7109375" style="1" customWidth="1"/>
    <col min="8" max="33" width="9.7109375" style="1" customWidth="1"/>
    <col min="34" max="16384" width="9.140625" style="1" customWidth="1"/>
  </cols>
  <sheetData>
    <row r="1" spans="1:8" ht="15">
      <c r="A1" s="42"/>
      <c r="B1" s="21"/>
      <c r="C1" s="21"/>
      <c r="D1" s="21"/>
      <c r="E1" s="21"/>
      <c r="F1" s="21"/>
      <c r="G1" s="21"/>
      <c r="H1" s="10"/>
    </row>
    <row r="2" spans="1:8" ht="24" customHeight="1">
      <c r="A2" s="42"/>
      <c r="B2" s="68" t="s">
        <v>103</v>
      </c>
      <c r="C2" s="68"/>
      <c r="D2" s="68"/>
      <c r="E2" s="68"/>
      <c r="F2" s="68"/>
      <c r="G2" s="21"/>
      <c r="H2" s="10"/>
    </row>
    <row r="3" spans="1:8" ht="18">
      <c r="A3" s="42"/>
      <c r="B3" s="58"/>
      <c r="C3" s="59" t="s">
        <v>104</v>
      </c>
      <c r="D3" s="60"/>
      <c r="E3" s="59"/>
      <c r="F3" s="58"/>
      <c r="G3" s="21"/>
      <c r="H3" s="10"/>
    </row>
    <row r="4" spans="1:8" ht="15.75">
      <c r="A4" s="42"/>
      <c r="B4" s="60"/>
      <c r="C4" s="57" t="s">
        <v>102</v>
      </c>
      <c r="D4" s="58"/>
      <c r="E4" s="58"/>
      <c r="F4" s="58"/>
      <c r="G4" s="21"/>
      <c r="H4" s="10"/>
    </row>
    <row r="5" spans="1:8" ht="15.75">
      <c r="A5" s="42"/>
      <c r="B5" s="56"/>
      <c r="C5" s="32"/>
      <c r="D5" s="32"/>
      <c r="E5" s="32"/>
      <c r="F5" s="32"/>
      <c r="G5" s="21"/>
      <c r="H5" s="10"/>
    </row>
    <row r="6" spans="1:8" ht="15.75">
      <c r="A6" s="42"/>
      <c r="B6" s="20" t="s">
        <v>1</v>
      </c>
      <c r="C6" s="20"/>
      <c r="D6" s="20" t="s">
        <v>3</v>
      </c>
      <c r="E6" s="21"/>
      <c r="F6" s="22" t="s">
        <v>92</v>
      </c>
      <c r="G6" s="21"/>
      <c r="H6" s="10"/>
    </row>
    <row r="7" spans="1:8" ht="15.75">
      <c r="A7" s="42"/>
      <c r="B7" s="13" t="s">
        <v>2</v>
      </c>
      <c r="C7" s="20"/>
      <c r="D7" s="13" t="s">
        <v>4</v>
      </c>
      <c r="E7" s="20"/>
      <c r="F7" s="16">
        <v>35284890</v>
      </c>
      <c r="G7" s="21"/>
      <c r="H7" s="10"/>
    </row>
    <row r="8" spans="1:8" ht="15">
      <c r="A8" s="42"/>
      <c r="B8" s="13" t="s">
        <v>5</v>
      </c>
      <c r="C8" s="21"/>
      <c r="D8" s="13" t="s">
        <v>4</v>
      </c>
      <c r="E8" s="21"/>
      <c r="F8" s="16">
        <v>10677468</v>
      </c>
      <c r="G8" s="21"/>
      <c r="H8" s="10"/>
    </row>
    <row r="9" spans="1:8" ht="15">
      <c r="A9" s="42"/>
      <c r="B9" s="13" t="s">
        <v>6</v>
      </c>
      <c r="C9" s="21"/>
      <c r="D9" s="13" t="s">
        <v>4</v>
      </c>
      <c r="E9" s="21"/>
      <c r="F9" s="16">
        <v>2790854</v>
      </c>
      <c r="G9" s="21"/>
      <c r="H9" s="10"/>
    </row>
    <row r="10" spans="1:8" ht="15">
      <c r="A10" s="42"/>
      <c r="B10" s="13" t="s">
        <v>7</v>
      </c>
      <c r="C10" s="21"/>
      <c r="D10" s="13" t="s">
        <v>4</v>
      </c>
      <c r="E10" s="21"/>
      <c r="F10" s="16">
        <v>0</v>
      </c>
      <c r="G10" s="21"/>
      <c r="H10" s="10"/>
    </row>
    <row r="11" spans="1:8" ht="15">
      <c r="A11" s="42"/>
      <c r="B11" s="13" t="s">
        <v>8</v>
      </c>
      <c r="C11" s="21"/>
      <c r="D11" s="13" t="s">
        <v>9</v>
      </c>
      <c r="E11" s="21"/>
      <c r="F11" s="16">
        <v>3269316</v>
      </c>
      <c r="G11" s="21"/>
      <c r="H11" s="10"/>
    </row>
    <row r="12" spans="1:8" ht="15">
      <c r="A12" s="42"/>
      <c r="B12" s="13" t="s">
        <v>10</v>
      </c>
      <c r="C12" s="21"/>
      <c r="D12" s="13" t="s">
        <v>11</v>
      </c>
      <c r="E12" s="21"/>
      <c r="F12" s="16">
        <v>3364889</v>
      </c>
      <c r="G12" s="21"/>
      <c r="H12" s="10"/>
    </row>
    <row r="13" spans="1:8" ht="15">
      <c r="A13" s="42"/>
      <c r="B13" s="13" t="s">
        <v>12</v>
      </c>
      <c r="C13" s="21"/>
      <c r="D13" s="13" t="s">
        <v>13</v>
      </c>
      <c r="E13" s="21"/>
      <c r="F13" s="16">
        <v>908528</v>
      </c>
      <c r="G13" s="21"/>
      <c r="H13" s="10"/>
    </row>
    <row r="14" spans="1:8" ht="15">
      <c r="A14" s="42"/>
      <c r="B14" s="13" t="s">
        <v>14</v>
      </c>
      <c r="C14" s="21"/>
      <c r="D14" s="13" t="s">
        <v>15</v>
      </c>
      <c r="E14" s="21"/>
      <c r="F14" s="15">
        <v>305375522</v>
      </c>
      <c r="G14" s="21"/>
      <c r="H14" s="10"/>
    </row>
    <row r="15" spans="1:8" ht="15">
      <c r="A15" s="42"/>
      <c r="B15" s="13" t="s">
        <v>16</v>
      </c>
      <c r="C15" s="21"/>
      <c r="D15" s="13" t="s">
        <v>17</v>
      </c>
      <c r="E15" s="21"/>
      <c r="F15" s="16">
        <v>36396565</v>
      </c>
      <c r="G15" s="21"/>
      <c r="H15" s="10"/>
    </row>
    <row r="16" spans="1:8" ht="15">
      <c r="A16" s="42"/>
      <c r="B16" s="13" t="s">
        <v>18</v>
      </c>
      <c r="C16" s="21"/>
      <c r="D16" s="13" t="s">
        <v>19</v>
      </c>
      <c r="E16" s="21"/>
      <c r="F16" s="16">
        <v>3179025</v>
      </c>
      <c r="G16" s="21"/>
      <c r="H16" s="10"/>
    </row>
    <row r="17" spans="1:8" ht="30">
      <c r="A17" s="42"/>
      <c r="B17" s="61" t="s">
        <v>26</v>
      </c>
      <c r="C17" s="21"/>
      <c r="D17" s="13" t="s">
        <v>27</v>
      </c>
      <c r="E17" s="21"/>
      <c r="F17" s="12">
        <v>0.2</v>
      </c>
      <c r="G17" s="21"/>
      <c r="H17" s="10"/>
    </row>
    <row r="18" spans="1:8" ht="30">
      <c r="A18" s="42"/>
      <c r="B18" s="61" t="s">
        <v>57</v>
      </c>
      <c r="C18" s="40"/>
      <c r="D18" s="13" t="s">
        <v>34</v>
      </c>
      <c r="E18" s="21"/>
      <c r="F18" s="12">
        <v>0.21</v>
      </c>
      <c r="G18" s="21"/>
      <c r="H18" s="10"/>
    </row>
    <row r="19" spans="1:8" ht="15">
      <c r="A19" s="42"/>
      <c r="B19" s="13" t="s">
        <v>44</v>
      </c>
      <c r="C19" s="40"/>
      <c r="D19" s="13"/>
      <c r="E19" s="21"/>
      <c r="F19" s="13"/>
      <c r="G19" s="21"/>
      <c r="H19" s="10"/>
    </row>
    <row r="20" spans="1:8" ht="15">
      <c r="A20" s="42"/>
      <c r="B20" s="62" t="s">
        <v>28</v>
      </c>
      <c r="C20" s="21"/>
      <c r="D20" s="13" t="s">
        <v>34</v>
      </c>
      <c r="E20" s="21"/>
      <c r="F20" s="12">
        <v>0.2</v>
      </c>
      <c r="G20" s="21"/>
      <c r="H20" s="10"/>
    </row>
    <row r="21" spans="1:8" ht="15">
      <c r="A21" s="42"/>
      <c r="B21" s="62" t="s">
        <v>29</v>
      </c>
      <c r="C21" s="43"/>
      <c r="D21" s="13" t="s">
        <v>34</v>
      </c>
      <c r="E21" s="21"/>
      <c r="F21" s="12">
        <v>0.8</v>
      </c>
      <c r="G21" s="21"/>
      <c r="H21" s="10"/>
    </row>
    <row r="22" spans="1:8" ht="15">
      <c r="A22" s="42"/>
      <c r="B22" s="13" t="s">
        <v>20</v>
      </c>
      <c r="C22" s="43"/>
      <c r="D22" s="13" t="s">
        <v>24</v>
      </c>
      <c r="E22" s="21"/>
      <c r="F22" s="54">
        <v>1.44</v>
      </c>
      <c r="G22" s="21"/>
      <c r="H22" s="10"/>
    </row>
    <row r="23" spans="1:8" ht="15">
      <c r="A23" s="42"/>
      <c r="B23" s="13" t="s">
        <v>21</v>
      </c>
      <c r="C23" s="21"/>
      <c r="D23" s="13" t="s">
        <v>25</v>
      </c>
      <c r="E23" s="21"/>
      <c r="F23" s="55">
        <v>0.852</v>
      </c>
      <c r="G23" s="21"/>
      <c r="H23" s="10"/>
    </row>
    <row r="24" spans="1:8" ht="30">
      <c r="A24" s="42"/>
      <c r="B24" s="61" t="s">
        <v>22</v>
      </c>
      <c r="C24" s="21"/>
      <c r="D24" s="13" t="s">
        <v>23</v>
      </c>
      <c r="E24" s="21"/>
      <c r="F24" s="14">
        <v>0.0132</v>
      </c>
      <c r="G24" s="21"/>
      <c r="H24" s="10"/>
    </row>
    <row r="25" spans="1:8" ht="45">
      <c r="A25" s="42"/>
      <c r="B25" s="61" t="s">
        <v>31</v>
      </c>
      <c r="C25" s="40"/>
      <c r="D25" s="13"/>
      <c r="E25" s="21"/>
      <c r="F25" s="13"/>
      <c r="G25" s="21"/>
      <c r="H25" s="10"/>
    </row>
    <row r="26" spans="1:8" ht="15">
      <c r="A26" s="42"/>
      <c r="B26" s="62" t="s">
        <v>32</v>
      </c>
      <c r="C26" s="40"/>
      <c r="D26" s="13" t="s">
        <v>30</v>
      </c>
      <c r="E26" s="21"/>
      <c r="F26" s="55">
        <v>0.068</v>
      </c>
      <c r="G26" s="21"/>
      <c r="H26" s="10"/>
    </row>
    <row r="27" spans="1:8" ht="15">
      <c r="A27" s="42"/>
      <c r="B27" s="62" t="s">
        <v>33</v>
      </c>
      <c r="C27" s="43"/>
      <c r="D27" s="13" t="s">
        <v>34</v>
      </c>
      <c r="E27" s="21"/>
      <c r="F27" s="12">
        <v>0.5</v>
      </c>
      <c r="G27" s="21"/>
      <c r="H27" s="10"/>
    </row>
    <row r="28" spans="1:8" ht="15">
      <c r="A28" s="42"/>
      <c r="B28" s="62" t="s">
        <v>35</v>
      </c>
      <c r="C28" s="43"/>
      <c r="D28" s="13" t="s">
        <v>36</v>
      </c>
      <c r="E28" s="21"/>
      <c r="F28" s="15">
        <v>240</v>
      </c>
      <c r="G28" s="21"/>
      <c r="H28" s="10"/>
    </row>
    <row r="29" spans="1:8" ht="15">
      <c r="A29" s="42"/>
      <c r="B29" s="62" t="s">
        <v>37</v>
      </c>
      <c r="C29" s="43"/>
      <c r="D29" s="13" t="s">
        <v>38</v>
      </c>
      <c r="E29" s="21"/>
      <c r="F29" s="15">
        <v>1200</v>
      </c>
      <c r="G29" s="21"/>
      <c r="H29" s="10"/>
    </row>
    <row r="30" spans="1:8" ht="15">
      <c r="A30" s="42"/>
      <c r="B30" s="62" t="s">
        <v>39</v>
      </c>
      <c r="C30" s="43"/>
      <c r="D30" s="13" t="s">
        <v>34</v>
      </c>
      <c r="E30" s="21"/>
      <c r="F30" s="13">
        <v>4</v>
      </c>
      <c r="G30" s="21"/>
      <c r="H30" s="10"/>
    </row>
    <row r="31" spans="1:8" ht="15">
      <c r="A31" s="42"/>
      <c r="B31" s="13" t="s">
        <v>40</v>
      </c>
      <c r="C31" s="43"/>
      <c r="D31" s="13" t="s">
        <v>41</v>
      </c>
      <c r="E31" s="21"/>
      <c r="F31" s="16">
        <f>F16/F23</f>
        <v>3731250</v>
      </c>
      <c r="G31" s="21"/>
      <c r="H31" s="10"/>
    </row>
    <row r="32" spans="1:8" ht="15">
      <c r="A32" s="42"/>
      <c r="B32" s="13"/>
      <c r="C32" s="21"/>
      <c r="D32" s="13"/>
      <c r="E32" s="21"/>
      <c r="F32" s="16"/>
      <c r="G32" s="21"/>
      <c r="H32" s="10"/>
    </row>
    <row r="33" spans="1:8" ht="15.75">
      <c r="A33" s="42"/>
      <c r="B33" s="20" t="s">
        <v>52</v>
      </c>
      <c r="C33" s="21"/>
      <c r="D33" s="21"/>
      <c r="E33" s="21"/>
      <c r="F33" s="21"/>
      <c r="G33" s="21"/>
      <c r="H33" s="10"/>
    </row>
    <row r="34" spans="1:8" ht="15.75">
      <c r="A34" s="42"/>
      <c r="B34" s="13" t="s">
        <v>42</v>
      </c>
      <c r="C34" s="20"/>
      <c r="D34" s="13" t="s">
        <v>56</v>
      </c>
      <c r="E34" s="21"/>
      <c r="F34" s="17">
        <v>25</v>
      </c>
      <c r="G34" s="21"/>
      <c r="H34" s="10"/>
    </row>
    <row r="35" spans="1:8" ht="15">
      <c r="A35" s="42"/>
      <c r="B35" s="13" t="s">
        <v>43</v>
      </c>
      <c r="C35" s="21"/>
      <c r="D35" s="13" t="s">
        <v>56</v>
      </c>
      <c r="E35" s="21"/>
      <c r="F35" s="17">
        <v>20</v>
      </c>
      <c r="G35" s="21"/>
      <c r="H35" s="10"/>
    </row>
    <row r="36" spans="1:8" ht="15">
      <c r="A36" s="42"/>
      <c r="B36" s="13" t="s">
        <v>45</v>
      </c>
      <c r="C36" s="21"/>
      <c r="D36" s="13" t="s">
        <v>38</v>
      </c>
      <c r="E36" s="21"/>
      <c r="F36" s="17">
        <v>4</v>
      </c>
      <c r="G36" s="21"/>
      <c r="H36" s="10"/>
    </row>
    <row r="37" spans="1:8" ht="15">
      <c r="A37" s="42"/>
      <c r="B37" s="13" t="s">
        <v>46</v>
      </c>
      <c r="C37" s="21"/>
      <c r="D37" s="13" t="s">
        <v>56</v>
      </c>
      <c r="E37" s="21"/>
      <c r="F37" s="17">
        <v>4</v>
      </c>
      <c r="G37" s="21"/>
      <c r="H37" s="10"/>
    </row>
    <row r="38" spans="1:8" ht="15">
      <c r="A38" s="42"/>
      <c r="B38" s="13" t="s">
        <v>47</v>
      </c>
      <c r="C38" s="21"/>
      <c r="D38" s="13" t="s">
        <v>56</v>
      </c>
      <c r="E38" s="21"/>
      <c r="F38" s="17">
        <v>25</v>
      </c>
      <c r="G38" s="21"/>
      <c r="H38" s="10"/>
    </row>
    <row r="39" spans="1:8" ht="15">
      <c r="A39" s="42"/>
      <c r="B39" s="13" t="s">
        <v>48</v>
      </c>
      <c r="C39" s="21"/>
      <c r="D39" s="13" t="s">
        <v>38</v>
      </c>
      <c r="E39" s="21"/>
      <c r="F39" s="17">
        <v>3</v>
      </c>
      <c r="G39" s="21"/>
      <c r="H39" s="10"/>
    </row>
    <row r="40" spans="1:8" ht="15">
      <c r="A40" s="42"/>
      <c r="B40" s="13" t="s">
        <v>49</v>
      </c>
      <c r="C40" s="21"/>
      <c r="D40" s="13" t="s">
        <v>53</v>
      </c>
      <c r="E40" s="21"/>
      <c r="F40" s="17">
        <v>200</v>
      </c>
      <c r="G40" s="21"/>
      <c r="H40" s="10"/>
    </row>
    <row r="41" spans="1:8" ht="15">
      <c r="A41" s="42"/>
      <c r="B41" s="13" t="s">
        <v>50</v>
      </c>
      <c r="C41" s="21"/>
      <c r="D41" s="13" t="s">
        <v>54</v>
      </c>
      <c r="E41" s="21"/>
      <c r="F41" s="17">
        <v>10</v>
      </c>
      <c r="G41" s="21"/>
      <c r="H41" s="10"/>
    </row>
    <row r="42" spans="1:8" ht="15">
      <c r="A42" s="42"/>
      <c r="B42" s="13" t="s">
        <v>51</v>
      </c>
      <c r="C42" s="21"/>
      <c r="D42" s="13" t="s">
        <v>55</v>
      </c>
      <c r="E42" s="21"/>
      <c r="F42" s="17">
        <v>20</v>
      </c>
      <c r="G42" s="21"/>
      <c r="H42" s="10"/>
    </row>
    <row r="43" spans="1:8" ht="15">
      <c r="A43" s="42"/>
      <c r="B43" s="13"/>
      <c r="C43" s="21"/>
      <c r="D43" s="13"/>
      <c r="E43" s="21"/>
      <c r="F43" s="13"/>
      <c r="G43" s="21"/>
      <c r="H43" s="10"/>
    </row>
    <row r="44" spans="1:8" ht="15.75">
      <c r="A44" s="42"/>
      <c r="B44" s="23" t="s">
        <v>58</v>
      </c>
      <c r="C44" s="21"/>
      <c r="D44" s="21"/>
      <c r="E44" s="21"/>
      <c r="F44" s="21"/>
      <c r="G44" s="21"/>
      <c r="H44" s="10"/>
    </row>
    <row r="45" spans="1:8" ht="15.75">
      <c r="A45" s="42"/>
      <c r="B45" s="13" t="s">
        <v>59</v>
      </c>
      <c r="C45" s="23"/>
      <c r="D45" s="13" t="s">
        <v>66</v>
      </c>
      <c r="E45" s="21"/>
      <c r="F45" s="18">
        <v>1.74</v>
      </c>
      <c r="G45" s="21"/>
      <c r="H45" s="10"/>
    </row>
    <row r="46" spans="1:8" ht="15">
      <c r="A46" s="42"/>
      <c r="B46" s="13" t="s">
        <v>64</v>
      </c>
      <c r="C46" s="21"/>
      <c r="D46" s="13" t="s">
        <v>66</v>
      </c>
      <c r="E46" s="21"/>
      <c r="F46" s="18">
        <v>1.29</v>
      </c>
      <c r="G46" s="21"/>
      <c r="H46" s="10"/>
    </row>
    <row r="47" spans="1:8" ht="15">
      <c r="A47" s="42"/>
      <c r="B47" s="13" t="s">
        <v>63</v>
      </c>
      <c r="C47" s="21"/>
      <c r="D47" s="13" t="s">
        <v>66</v>
      </c>
      <c r="E47" s="21"/>
      <c r="F47" s="18">
        <v>0.71</v>
      </c>
      <c r="G47" s="21"/>
      <c r="H47" s="10"/>
    </row>
    <row r="48" spans="1:8" ht="15">
      <c r="A48" s="42"/>
      <c r="B48" s="13" t="s">
        <v>62</v>
      </c>
      <c r="C48" s="21"/>
      <c r="D48" s="13" t="s">
        <v>66</v>
      </c>
      <c r="E48" s="21"/>
      <c r="F48" s="18">
        <v>1.09</v>
      </c>
      <c r="G48" s="21"/>
      <c r="H48" s="10"/>
    </row>
    <row r="49" spans="1:8" ht="15">
      <c r="A49" s="42"/>
      <c r="B49" s="13" t="s">
        <v>61</v>
      </c>
      <c r="C49" s="21"/>
      <c r="D49" s="13" t="s">
        <v>66</v>
      </c>
      <c r="E49" s="21"/>
      <c r="F49" s="19">
        <v>1.41</v>
      </c>
      <c r="G49" s="21"/>
      <c r="H49" s="10"/>
    </row>
    <row r="50" spans="1:8" ht="15">
      <c r="A50" s="42"/>
      <c r="B50" s="13" t="s">
        <v>60</v>
      </c>
      <c r="C50" s="21"/>
      <c r="D50" s="13" t="s">
        <v>65</v>
      </c>
      <c r="E50" s="21"/>
      <c r="F50" s="19">
        <v>1.4</v>
      </c>
      <c r="G50" s="21"/>
      <c r="H50" s="10"/>
    </row>
    <row r="51" spans="1:8" ht="15">
      <c r="A51" s="42"/>
      <c r="B51" s="13"/>
      <c r="C51" s="21"/>
      <c r="D51" s="13"/>
      <c r="E51" s="21"/>
      <c r="F51" s="13"/>
      <c r="G51" s="21"/>
      <c r="H51" s="10"/>
    </row>
    <row r="52" spans="1:8" ht="60">
      <c r="A52" s="42"/>
      <c r="B52" s="13"/>
      <c r="C52" s="21"/>
      <c r="D52" s="61" t="s">
        <v>67</v>
      </c>
      <c r="E52" s="21"/>
      <c r="F52" s="13"/>
      <c r="G52" s="21"/>
      <c r="H52" s="10"/>
    </row>
    <row r="53" spans="1:8" ht="15">
      <c r="A53" s="42"/>
      <c r="B53" s="21"/>
      <c r="C53" s="21"/>
      <c r="D53" s="21"/>
      <c r="E53" s="40"/>
      <c r="F53" s="21"/>
      <c r="G53" s="21"/>
      <c r="H53" s="10"/>
    </row>
    <row r="54" spans="1:8" ht="15">
      <c r="A54" s="42"/>
      <c r="B54" s="21"/>
      <c r="C54" s="21"/>
      <c r="D54" s="21"/>
      <c r="E54" s="21"/>
      <c r="F54" s="21"/>
      <c r="G54" s="21"/>
      <c r="H54" s="10"/>
    </row>
    <row r="55" spans="1:8" ht="15">
      <c r="A55" s="42"/>
      <c r="B55" s="21"/>
      <c r="C55" s="21"/>
      <c r="D55" s="21"/>
      <c r="E55" s="21"/>
      <c r="F55" s="21"/>
      <c r="G55" s="21"/>
      <c r="H55" s="10"/>
    </row>
    <row r="56" spans="3:8" ht="15">
      <c r="C56" s="10"/>
      <c r="E56" s="10"/>
      <c r="G56" s="10"/>
      <c r="H56" s="10"/>
    </row>
  </sheetData>
  <sheetProtection password="8456" sheet="1" objects="1" scenarios="1" selectLockedCells="1" selectUnlockedCells="1"/>
  <mergeCells count="1">
    <mergeCell ref="B2:F2"/>
  </mergeCells>
  <printOptions gridLines="1" headings="1" horizontalCentered="1" verticalCentered="1"/>
  <pageMargins left="0.4330708661417323" right="0.3937007874015748" top="0.984251968503937" bottom="0.984251968503937" header="0.5118110236220472" footer="0.5118110236220472"/>
  <pageSetup fitToHeight="1" fitToWidth="1" horizontalDpi="300" verticalDpi="300" orientation="portrait" paperSize="9" scale="68"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J28"/>
  <sheetViews>
    <sheetView workbookViewId="0" topLeftCell="A1">
      <selection activeCell="D2" sqref="D2"/>
    </sheetView>
  </sheetViews>
  <sheetFormatPr defaultColWidth="9.140625" defaultRowHeight="12.75"/>
  <cols>
    <col min="1" max="1" width="5.7109375" style="1" customWidth="1"/>
    <col min="2" max="2" width="52.00390625" style="1" customWidth="1"/>
    <col min="3" max="3" width="5.7109375" style="1" customWidth="1"/>
    <col min="4" max="4" width="15.28125" style="1" customWidth="1"/>
    <col min="5" max="5" width="5.7109375" style="1" customWidth="1"/>
    <col min="6" max="6" width="21.140625" style="1" customWidth="1"/>
    <col min="7" max="7" width="5.7109375" style="1" customWidth="1"/>
    <col min="8" max="8" width="15.28125" style="1" customWidth="1"/>
    <col min="9" max="9" width="5.7109375" style="1" customWidth="1"/>
    <col min="10" max="16384" width="9.140625" style="1" customWidth="1"/>
  </cols>
  <sheetData>
    <row r="1" spans="1:10" ht="18">
      <c r="A1" s="21"/>
      <c r="B1" s="69" t="s">
        <v>89</v>
      </c>
      <c r="C1" s="69"/>
      <c r="D1" s="69"/>
      <c r="E1" s="69"/>
      <c r="F1" s="69"/>
      <c r="G1" s="29"/>
      <c r="H1" s="21"/>
      <c r="I1" s="21"/>
      <c r="J1" s="10"/>
    </row>
    <row r="2" spans="1:10" ht="18">
      <c r="A2" s="21"/>
      <c r="B2" s="35" t="s">
        <v>104</v>
      </c>
      <c r="C2" s="36"/>
      <c r="D2" s="21"/>
      <c r="E2" s="21"/>
      <c r="F2" s="21"/>
      <c r="G2" s="21"/>
      <c r="H2" s="21"/>
      <c r="I2" s="21"/>
      <c r="J2" s="10"/>
    </row>
    <row r="3" spans="1:10" ht="15">
      <c r="A3" s="21"/>
      <c r="B3" s="21"/>
      <c r="C3" s="21"/>
      <c r="D3" s="21"/>
      <c r="E3" s="21"/>
      <c r="F3" s="21"/>
      <c r="G3" s="21"/>
      <c r="H3" s="21"/>
      <c r="I3" s="21"/>
      <c r="J3" s="10"/>
    </row>
    <row r="4" spans="1:10" ht="18">
      <c r="A4" s="21"/>
      <c r="B4" s="37" t="s">
        <v>90</v>
      </c>
      <c r="C4" s="37"/>
      <c r="D4" s="21"/>
      <c r="E4" s="21"/>
      <c r="F4" s="21"/>
      <c r="G4" s="21"/>
      <c r="H4" s="21"/>
      <c r="I4" s="21"/>
      <c r="J4" s="10"/>
    </row>
    <row r="5" spans="1:10" ht="31.5">
      <c r="A5" s="21"/>
      <c r="B5" s="63" t="s">
        <v>68</v>
      </c>
      <c r="C5" s="23"/>
      <c r="D5" s="64" t="s">
        <v>69</v>
      </c>
      <c r="E5" s="30"/>
      <c r="F5" s="64" t="s">
        <v>70</v>
      </c>
      <c r="G5" s="30"/>
      <c r="H5" s="64" t="s">
        <v>93</v>
      </c>
      <c r="I5" s="21"/>
      <c r="J5" s="10"/>
    </row>
    <row r="6" spans="1:10" ht="15.75">
      <c r="A6" s="21"/>
      <c r="B6" s="13" t="s">
        <v>71</v>
      </c>
      <c r="C6" s="21"/>
      <c r="D6" s="65">
        <f>'Base Data - NSW PLN'!F7-('Base Data - NSW PLN'!F7*'Base Data - NSW PLN'!F17)</f>
        <v>28227912</v>
      </c>
      <c r="E6" s="28"/>
      <c r="F6" s="54">
        <f>'Base Data - NSW PLN'!F34</f>
        <v>25</v>
      </c>
      <c r="G6" s="31"/>
      <c r="H6" s="66">
        <f>(D6*F6)/1000000</f>
        <v>705.6978</v>
      </c>
      <c r="I6" s="21"/>
      <c r="J6" s="10"/>
    </row>
    <row r="7" spans="1:10" ht="15.75">
      <c r="A7" s="21"/>
      <c r="B7" s="13" t="s">
        <v>0</v>
      </c>
      <c r="C7" s="21"/>
      <c r="D7" s="18"/>
      <c r="E7" s="32"/>
      <c r="F7" s="54"/>
      <c r="G7" s="31"/>
      <c r="H7" s="63"/>
      <c r="I7" s="21"/>
      <c r="J7" s="10"/>
    </row>
    <row r="8" spans="1:10" ht="15.75">
      <c r="A8" s="21"/>
      <c r="B8" s="13" t="s">
        <v>72</v>
      </c>
      <c r="C8" s="21"/>
      <c r="D8" s="65">
        <f>('Base Data - NSW PLN'!F8*'Base Data - NSW PLN'!F20)-('Base Data - NSW PLN'!F8*'Base Data - NSW PLN'!F20*'Base Data - NSW PLN'!F17)</f>
        <v>1708394.8800000001</v>
      </c>
      <c r="E8" s="28"/>
      <c r="F8" s="54">
        <f>'Base Data - NSW PLN'!F35</f>
        <v>20</v>
      </c>
      <c r="G8" s="31"/>
      <c r="H8" s="66">
        <f aca="true" t="shared" si="0" ref="H8:H16">(D8*F8)/1000000</f>
        <v>34.1678976</v>
      </c>
      <c r="I8" s="21"/>
      <c r="J8" s="10"/>
    </row>
    <row r="9" spans="1:10" ht="15.75">
      <c r="A9" s="21"/>
      <c r="B9" s="13" t="s">
        <v>73</v>
      </c>
      <c r="C9" s="21"/>
      <c r="D9" s="65">
        <f>('Base Data - NSW PLN'!F8*'Base Data - NSW PLN'!F21)-('Base Data - NSW PLN'!F8*'Base Data - NSW PLN'!F21*'Base Data - NSW PLN'!F17)</f>
        <v>6833579.5200000005</v>
      </c>
      <c r="E9" s="28"/>
      <c r="F9" s="54">
        <f>'Base Data - NSW PLN'!F36</f>
        <v>4</v>
      </c>
      <c r="G9" s="31"/>
      <c r="H9" s="66">
        <f t="shared" si="0"/>
        <v>27.334318080000003</v>
      </c>
      <c r="I9" s="21"/>
      <c r="J9" s="10"/>
    </row>
    <row r="10" spans="1:10" ht="15.75">
      <c r="A10" s="21"/>
      <c r="B10" s="13" t="s">
        <v>74</v>
      </c>
      <c r="C10" s="21"/>
      <c r="D10" s="65">
        <f>'Base Data - NSW PLN'!F9-('Base Data - NSW PLN'!F9*'Base Data - NSW PLN'!F17)</f>
        <v>2232683.2</v>
      </c>
      <c r="E10" s="28"/>
      <c r="F10" s="54">
        <f>'Base Data - NSW PLN'!F37</f>
        <v>4</v>
      </c>
      <c r="G10" s="31"/>
      <c r="H10" s="66">
        <f t="shared" si="0"/>
        <v>8.930732800000001</v>
      </c>
      <c r="I10" s="21"/>
      <c r="J10" s="10"/>
    </row>
    <row r="11" spans="1:10" ht="15.75">
      <c r="A11" s="21"/>
      <c r="B11" s="13" t="s">
        <v>75</v>
      </c>
      <c r="C11" s="21"/>
      <c r="D11" s="65">
        <f>'Base Data - NSW PLN'!F10-('Base Data - NSW PLN'!F10*'Base Data - NSW PLN'!F17)</f>
        <v>0</v>
      </c>
      <c r="E11" s="28"/>
      <c r="F11" s="54">
        <f>'Base Data - NSW PLN'!F38</f>
        <v>25</v>
      </c>
      <c r="G11" s="31"/>
      <c r="H11" s="66">
        <f t="shared" si="0"/>
        <v>0</v>
      </c>
      <c r="I11" s="21"/>
      <c r="J11" s="10"/>
    </row>
    <row r="12" spans="1:10" ht="15.75">
      <c r="A12" s="21"/>
      <c r="B12" s="13" t="s">
        <v>88</v>
      </c>
      <c r="C12" s="21"/>
      <c r="D12" s="65"/>
      <c r="E12" s="28"/>
      <c r="F12" s="54"/>
      <c r="G12" s="31"/>
      <c r="H12" s="66">
        <f>(H6+H8+H9+H10+H11)*'Base Data - NSW PLN'!F18</f>
        <v>162.9874571808</v>
      </c>
      <c r="I12" s="21"/>
      <c r="J12" s="10"/>
    </row>
    <row r="13" spans="1:10" ht="15.75">
      <c r="A13" s="21"/>
      <c r="B13" s="13" t="s">
        <v>76</v>
      </c>
      <c r="C13" s="21"/>
      <c r="D13" s="65">
        <f>'Base Data - NSW PLN'!F11</f>
        <v>3269316</v>
      </c>
      <c r="E13" s="28"/>
      <c r="F13" s="54">
        <f>'Base Data - NSW PLN'!F39</f>
        <v>3</v>
      </c>
      <c r="G13" s="31"/>
      <c r="H13" s="66">
        <f t="shared" si="0"/>
        <v>9.807948</v>
      </c>
      <c r="I13" s="21"/>
      <c r="J13" s="10"/>
    </row>
    <row r="14" spans="1:10" ht="15.75">
      <c r="A14" s="21"/>
      <c r="B14" s="13" t="s">
        <v>77</v>
      </c>
      <c r="C14" s="21"/>
      <c r="D14" s="65">
        <f>'Base Data - NSW PLN'!F12*'Base Data - NSW PLN'!F24</f>
        <v>44416.5348</v>
      </c>
      <c r="E14" s="28"/>
      <c r="F14" s="54">
        <f>'Base Data - NSW PLN'!F40</f>
        <v>200</v>
      </c>
      <c r="G14" s="31"/>
      <c r="H14" s="66">
        <f t="shared" si="0"/>
        <v>8.88330696</v>
      </c>
      <c r="I14" s="21"/>
      <c r="J14" s="10"/>
    </row>
    <row r="15" spans="1:10" ht="15.75">
      <c r="A15" s="21"/>
      <c r="B15" s="13" t="s">
        <v>78</v>
      </c>
      <c r="C15" s="21"/>
      <c r="D15" s="65">
        <f>'Base Data - NSW PLN'!F12</f>
        <v>3364889</v>
      </c>
      <c r="E15" s="28"/>
      <c r="F15" s="54">
        <f>'Base Data - NSW PLN'!F41</f>
        <v>10</v>
      </c>
      <c r="G15" s="31"/>
      <c r="H15" s="66">
        <f t="shared" si="0"/>
        <v>33.64889</v>
      </c>
      <c r="I15" s="21"/>
      <c r="J15" s="10"/>
    </row>
    <row r="16" spans="1:10" ht="15.75">
      <c r="A16" s="21"/>
      <c r="B16" s="13" t="s">
        <v>79</v>
      </c>
      <c r="C16" s="21"/>
      <c r="D16" s="65">
        <f>'Base Data - NSW PLN'!F13</f>
        <v>908528</v>
      </c>
      <c r="E16" s="28"/>
      <c r="F16" s="54">
        <f>'Base Data - NSW PLN'!F42</f>
        <v>20</v>
      </c>
      <c r="G16" s="31"/>
      <c r="H16" s="66">
        <f t="shared" si="0"/>
        <v>18.17056</v>
      </c>
      <c r="I16" s="21"/>
      <c r="J16" s="10"/>
    </row>
    <row r="17" spans="1:10" ht="18.75" customHeight="1">
      <c r="A17" s="21"/>
      <c r="B17" s="24" t="s">
        <v>86</v>
      </c>
      <c r="C17" s="38"/>
      <c r="D17" s="13"/>
      <c r="E17" s="21"/>
      <c r="F17" s="13"/>
      <c r="G17" s="21"/>
      <c r="H17" s="25">
        <f>SUM(H6:H16)</f>
        <v>1009.6289106208001</v>
      </c>
      <c r="I17" s="21"/>
      <c r="J17" s="10"/>
    </row>
    <row r="18" spans="1:10" ht="18.75" customHeight="1">
      <c r="A18" s="21"/>
      <c r="B18" s="38"/>
      <c r="C18" s="38"/>
      <c r="D18" s="21"/>
      <c r="E18" s="21"/>
      <c r="F18" s="21"/>
      <c r="G18" s="21"/>
      <c r="H18" s="39"/>
      <c r="I18" s="21"/>
      <c r="J18" s="10"/>
    </row>
    <row r="19" spans="1:10" ht="18">
      <c r="A19" s="21"/>
      <c r="B19" s="37" t="s">
        <v>91</v>
      </c>
      <c r="C19" s="37"/>
      <c r="D19" s="21"/>
      <c r="E19" s="21"/>
      <c r="F19" s="21"/>
      <c r="G19" s="21"/>
      <c r="H19" s="21"/>
      <c r="I19" s="21"/>
      <c r="J19" s="10"/>
    </row>
    <row r="20" spans="1:10" ht="63">
      <c r="A20" s="21"/>
      <c r="B20" s="63" t="s">
        <v>80</v>
      </c>
      <c r="C20" s="23"/>
      <c r="D20" s="64" t="s">
        <v>81</v>
      </c>
      <c r="E20" s="30"/>
      <c r="F20" s="64" t="s">
        <v>82</v>
      </c>
      <c r="G20" s="30"/>
      <c r="H20" s="64" t="s">
        <v>94</v>
      </c>
      <c r="I20" s="21"/>
      <c r="J20" s="10"/>
    </row>
    <row r="21" spans="1:10" ht="15.75">
      <c r="A21" s="21"/>
      <c r="B21" s="13" t="s">
        <v>14</v>
      </c>
      <c r="C21" s="21"/>
      <c r="D21" s="67">
        <f>'Base Data - NSW PLN'!F14/1000000</f>
        <v>305.375522</v>
      </c>
      <c r="E21" s="41"/>
      <c r="F21" s="18">
        <f>'Base Data - NSW PLN'!F45</f>
        <v>1.74</v>
      </c>
      <c r="G21" s="32"/>
      <c r="H21" s="66">
        <f>D21*F21</f>
        <v>531.3534082799999</v>
      </c>
      <c r="I21" s="21"/>
      <c r="J21" s="10"/>
    </row>
    <row r="22" spans="1:10" ht="15.75">
      <c r="A22" s="21"/>
      <c r="B22" s="13" t="s">
        <v>83</v>
      </c>
      <c r="C22" s="21"/>
      <c r="D22" s="67">
        <f>('Base Data - NSW PLN'!F15*'Base Data - NSW PLN'!F22)/1000000</f>
        <v>52.4110536</v>
      </c>
      <c r="E22" s="41"/>
      <c r="F22" s="19">
        <f>('Base Data - NSW PLN'!F47+'Base Data - NSW PLN'!F48)/2</f>
        <v>0.9</v>
      </c>
      <c r="G22" s="33"/>
      <c r="H22" s="66">
        <f>D22*F22</f>
        <v>47.169948240000004</v>
      </c>
      <c r="I22" s="21"/>
      <c r="J22" s="10"/>
    </row>
    <row r="23" spans="1:10" ht="15.75">
      <c r="A23" s="21"/>
      <c r="B23" s="13" t="s">
        <v>84</v>
      </c>
      <c r="C23" s="21"/>
      <c r="D23" s="67">
        <f>(('Base Data - NSW PLN'!F31*'Base Data - NSW PLN'!F26*'Base Data - NSW PLN'!F28)+('Base Data - NSW PLN'!F31*'Base Data - NSW PLN'!F26*'Base Data - NSW PLN'!F27*('Base Data - NSW PLN'!F29/'Base Data - NSW PLN'!F30)))/1000000</f>
        <v>98.95275000000001</v>
      </c>
      <c r="E23" s="41"/>
      <c r="F23" s="19">
        <f>'Base Data - NSW PLN'!F49</f>
        <v>1.41</v>
      </c>
      <c r="G23" s="33"/>
      <c r="H23" s="66">
        <f>D23*F23</f>
        <v>139.5233775</v>
      </c>
      <c r="I23" s="21"/>
      <c r="J23" s="10"/>
    </row>
    <row r="24" spans="1:10" ht="30.75">
      <c r="A24" s="21"/>
      <c r="B24" s="61" t="s">
        <v>85</v>
      </c>
      <c r="C24" s="40"/>
      <c r="D24" s="67">
        <f>H6+H8+H9+H10+H11+H12</f>
        <v>939.1182056608</v>
      </c>
      <c r="E24" s="41"/>
      <c r="F24" s="19">
        <f>'Base Data - NSW PLN'!F50-'Base Data - NSW PLN'!F46</f>
        <v>0.10999999999999988</v>
      </c>
      <c r="G24" s="33"/>
      <c r="H24" s="66">
        <f>D24*F24</f>
        <v>103.30300262268788</v>
      </c>
      <c r="I24" s="21"/>
      <c r="J24" s="10"/>
    </row>
    <row r="25" spans="1:10" s="3" customFormat="1" ht="18.75" customHeight="1">
      <c r="A25" s="34"/>
      <c r="B25" s="24" t="s">
        <v>87</v>
      </c>
      <c r="C25" s="38"/>
      <c r="D25" s="26"/>
      <c r="E25" s="34"/>
      <c r="F25" s="26"/>
      <c r="G25" s="34"/>
      <c r="H25" s="27">
        <f>H21+H22+H23+H24</f>
        <v>821.349736642688</v>
      </c>
      <c r="I25" s="34"/>
      <c r="J25" s="11"/>
    </row>
    <row r="26" spans="1:10" ht="15">
      <c r="A26" s="21"/>
      <c r="B26" s="21"/>
      <c r="C26" s="21"/>
      <c r="D26" s="21"/>
      <c r="E26" s="21"/>
      <c r="F26" s="21"/>
      <c r="G26" s="21"/>
      <c r="H26" s="21"/>
      <c r="I26" s="21"/>
      <c r="J26" s="10"/>
    </row>
    <row r="27" spans="1:10" ht="15">
      <c r="A27" s="21"/>
      <c r="B27" s="21"/>
      <c r="C27" s="21"/>
      <c r="D27" s="21"/>
      <c r="E27" s="21"/>
      <c r="F27" s="21"/>
      <c r="G27" s="21"/>
      <c r="H27" s="21"/>
      <c r="I27" s="21"/>
      <c r="J27" s="10"/>
    </row>
    <row r="28" spans="1:10" ht="15">
      <c r="A28" s="10"/>
      <c r="B28" s="10"/>
      <c r="C28" s="10"/>
      <c r="D28" s="10"/>
      <c r="E28" s="10"/>
      <c r="F28" s="10"/>
      <c r="G28" s="10"/>
      <c r="H28" s="10"/>
      <c r="I28" s="10"/>
      <c r="J28" s="10"/>
    </row>
  </sheetData>
  <sheetProtection password="8456" sheet="1" objects="1" scenarios="1" selectLockedCells="1" selectUnlockedCells="1"/>
  <mergeCells count="1">
    <mergeCell ref="B1:F1"/>
  </mergeCells>
  <printOptions horizontalCentered="1"/>
  <pageMargins left="0.4724409448818898" right="0.4330708661417323" top="0.6299212598425197" bottom="0.7086614173228347" header="0.5118110236220472" footer="0.5118110236220472"/>
  <pageSetup fitToHeight="1" fitToWidth="1"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Public Library Network Economic Benefit and Activity</dc:title>
  <dc:subject>Economic Benefit and Economic Activity (Example)</dc:subject>
  <dc:creator>State Library NSW</dc:creator>
  <cp:keywords>ecnomic benefit, economic activity, NSW public library network 2008/09, calculations</cp:keywords>
  <dc:description/>
  <cp:lastModifiedBy>ltarg</cp:lastModifiedBy>
  <cp:lastPrinted>2009-07-17T03:37:44Z</cp:lastPrinted>
  <dcterms:created xsi:type="dcterms:W3CDTF">2007-10-09T08:41:25Z</dcterms:created>
  <dcterms:modified xsi:type="dcterms:W3CDTF">2009-10-08T01:51:53Z</dcterms:modified>
  <cp:category/>
  <cp:version/>
  <cp:contentType/>
  <cp:contentStatus/>
</cp:coreProperties>
</file>